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PRESUPUESTO\EJECUCION PRESUPUESTARIA\"/>
    </mc:Choice>
  </mc:AlternateContent>
  <xr:revisionPtr revIDLastSave="0" documentId="13_ncr:1_{7F56BE90-17FD-4B67-9FBE-D6EF0295CF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  <sheet name="reformad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5" i="1" l="1"/>
  <c r="O85" i="4"/>
  <c r="N85" i="4"/>
  <c r="N10" i="4" s="1"/>
  <c r="M85" i="4"/>
  <c r="L85" i="4"/>
  <c r="K85" i="4"/>
  <c r="J85" i="4"/>
  <c r="J10" i="4" s="1"/>
  <c r="I85" i="4"/>
  <c r="H85" i="4"/>
  <c r="G85" i="4"/>
  <c r="F85" i="4"/>
  <c r="F10" i="4" s="1"/>
  <c r="E85" i="4"/>
  <c r="D85" i="4"/>
  <c r="P85" i="4" s="1"/>
  <c r="R85" i="4" s="1"/>
  <c r="C85" i="4"/>
  <c r="B85" i="4"/>
  <c r="P83" i="4"/>
  <c r="P82" i="4"/>
  <c r="P84" i="4" s="1"/>
  <c r="P81" i="4"/>
  <c r="P80" i="4"/>
  <c r="P79" i="4"/>
  <c r="P77" i="4"/>
  <c r="P76" i="4"/>
  <c r="P78" i="4" s="1"/>
  <c r="P75" i="4"/>
  <c r="B75" i="4"/>
  <c r="P74" i="4"/>
  <c r="P73" i="4"/>
  <c r="P72" i="4"/>
  <c r="P70" i="4"/>
  <c r="P71" i="4" s="1"/>
  <c r="P69" i="4"/>
  <c r="P67" i="4"/>
  <c r="P66" i="4"/>
  <c r="P68" i="4" s="1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1" i="4"/>
  <c r="P50" i="4"/>
  <c r="P52" i="4" s="1"/>
  <c r="P48" i="4"/>
  <c r="P47" i="4"/>
  <c r="P49" i="4" s="1"/>
  <c r="P46" i="4"/>
  <c r="P45" i="4"/>
  <c r="P44" i="4"/>
  <c r="P43" i="4"/>
  <c r="P42" i="4"/>
  <c r="P41" i="4"/>
  <c r="P39" i="4"/>
  <c r="P38" i="4"/>
  <c r="P40" i="4" s="1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3" i="4"/>
  <c r="P12" i="4"/>
  <c r="P11" i="4"/>
  <c r="O10" i="4"/>
  <c r="M10" i="4"/>
  <c r="L10" i="4"/>
  <c r="K10" i="4"/>
  <c r="I10" i="4"/>
  <c r="H10" i="4"/>
  <c r="G10" i="4"/>
  <c r="E10" i="4"/>
  <c r="D10" i="4"/>
  <c r="P10" i="4" s="1"/>
  <c r="R10" i="4" s="1"/>
  <c r="J85" i="1"/>
  <c r="D85" i="1"/>
  <c r="D10" i="1" s="1"/>
  <c r="E85" i="1"/>
  <c r="E10" i="1" s="1"/>
  <c r="P83" i="1"/>
  <c r="P82" i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1" i="1"/>
  <c r="P50" i="1"/>
  <c r="P52" i="1" s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10" i="1"/>
  <c r="B75" i="1"/>
  <c r="B85" i="1" s="1"/>
  <c r="P84" i="1" l="1"/>
  <c r="P78" i="1"/>
  <c r="I85" i="1"/>
  <c r="H85" i="1"/>
  <c r="P53" i="1"/>
  <c r="P64" i="1"/>
  <c r="P60" i="1"/>
  <c r="P58" i="1"/>
  <c r="O85" i="1"/>
  <c r="O10" i="1" l="1"/>
  <c r="M85" i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C85" i="1"/>
  <c r="P54" i="1"/>
  <c r="P34" i="1"/>
  <c r="P32" i="1"/>
  <c r="P28" i="1"/>
  <c r="I10" i="1" l="1"/>
  <c r="F85" i="1"/>
  <c r="P27" i="1"/>
  <c r="F10" i="1" l="1"/>
  <c r="N10" i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P85" i="1" s="1"/>
  <c r="G10" i="1" l="1"/>
  <c r="P47" i="1"/>
  <c r="P49" i="1" s="1"/>
  <c r="P38" i="1"/>
  <c r="P40" i="1" s="1"/>
  <c r="P10" i="1" l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<sst xmlns="http://schemas.openxmlformats.org/spreadsheetml/2006/main" count="418" uniqueCount="122">
  <si>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</si>
  <si>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</si>
  <si>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</si>
  <si>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</si>
  <si>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</si>
  <si>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</si>
  <si>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</si>
  <si>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</si>
  <si>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</si>
  <si>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</si>
  <si>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</si>
  <si>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</si>
  <si>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</si>
  <si>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</si>
  <si>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</si>
  <si>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</si>
  <si>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</si>
  <si>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</si>
  <si>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</si>
  <si>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</si>
  <si>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</si>
  <si>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</si>
  <si>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</si>
  <si>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</si>
  <si>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</si>
  <si>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</si>
  <si>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</si>
  <si>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</si>
  <si>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</si>
  <si>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</si>
  <si>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</si>
  <si>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</si>
  <si>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</si>
  <si>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</si>
  <si>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</si>
  <si>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</si>
  <si>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</si>
  <si>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</si>
  <si>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</si>
  <si>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</si>
  <si>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</si>
  <si>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</si>
  <si>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</si>
  <si>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</si>
  <si>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</si>
  <si>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</si>
  <si>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</si>
  <si>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</si>
  <si>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</si>
  <si>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</si>
  <si>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</si>
  <si>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</si>
  <si>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</si>
  <si>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</si>
  <si>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</si>
  <si>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</si>
  <si>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</si>
  <si>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</si>
  <si>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</si>
  <si>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</si>
  <si>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</si>
  <si>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</si>
  <si>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</si>
  <si>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</si>
  <si>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</si>
  <si>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</si>
  <si>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</si>
  <si>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</si>
  <si>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</si>
  <si>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</si>
  <si>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</si>
  <si>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</si>
  <si>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</si>
  <si>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</si>
  <si>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</si>
  <si>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</si>
  <si>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</si>
  <si>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</si>
  <si>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</si>
  <si>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</si>
  <si>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</si>
  <si>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</si>
  <si>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</si>
  <si>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</si>
  <si>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</si>
  <si>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</si>
  <si>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</si>
  <si>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</si>
  <si>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</si>
  <si>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</si>
  <si>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</si>
  <si>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</si>
  <si>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</si>
  <si>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</si>
  <si>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</si>
  <si>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</si>
  <si>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</si>
  <si>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</si>
  <si>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</si>
  <si>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</si>
  <si>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</si>
  <si>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</si>
  <si>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</si>
  <si>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</si>
  <si>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</si>
  <si>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</si>
  <si>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</si>
  <si>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</si>
  <si>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</si>
  <si>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</si>
  <si>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</si>
  <si>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</si>
  <si>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</si>
  <si>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</si>
  <si>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</si>
  <si>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</si>
  <si>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</si>
  <si>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</si>
  <si>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</t>
    </r>
  </si>
  <si>
    <t xml:space="preserve">                                                                                                 sin contraprestación, por haberse cumplido los requisitos administrativos dispuestos por el reglamento de la presente Ley.</t>
  </si>
  <si>
    <r>
      <rPr>
        <b/>
        <sz val="14"/>
        <color theme="1"/>
        <rFont val="Calibri"/>
        <family val="2"/>
        <scheme val="minor"/>
      </rPr>
      <t>Presupuesto modificado</t>
    </r>
    <r>
      <rPr>
        <sz val="14"/>
        <color theme="1"/>
        <rFont val="Calibri"/>
        <family val="2"/>
        <scheme val="minor"/>
      </rPr>
      <t xml:space="preserve">:  Se refiere al presupuesto aprobado en caso de que el Congreso Nacional apruebe un presupuesto complementario. </t>
    </r>
  </si>
  <si>
    <t xml:space="preserve">Ejecución del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</si>
</sst>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AB5D72B3-7218-4401-8D8B-D0164D8E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102"/>
  <sheetViews>
    <sheetView tabSelected="1" workbookViewId="0">
      <selection activeCell="A4" sqref="A4:P4"/>
    </sheetView>
  </sheetViews>
  <sheetFormatPr baseColWidth="10" defaultRowHeight="15" x14ac:dyDescent="0.25"/>
  <cols>
    <col min="1" max="2" width="18.140625" style="3" customWidth="1"/>
    <col min="3" max="3" width="15.1406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5" style="3" customWidth="1"/>
    <col min="13" max="13" width="14.5703125" style="3" customWidth="1"/>
    <col min="14" max="14" width="14" style="3" customWidth="1"/>
    <col min="15" max="15" width="13.5703125" style="3" customWidth="1"/>
    <col min="16" max="16" width="15.42578125" style="3" customWidth="1"/>
    <col min="17" max="16384" width="11.42578125" style="3"/>
  </cols>
  <sheetData>
    <row r="4" spans="1:16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16" ht="18.75" customHeight="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1:16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1:16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</row>
    <row r="10" spans="1:16" s="47" customFormat="1" x14ac:dyDescent="0.25">
      <c r="A10" s="54" t="s">
        <v>12</v>
      </c>
      <c r="B10" s="66">
        <v>374522262</v>
      </c>
      <c r="C10" s="66">
        <v>79494299.739999995</v>
      </c>
      <c r="D10" s="67">
        <f>+D85</f>
        <v>23754888.099999998</v>
      </c>
      <c r="E10" s="67">
        <f>+E85</f>
        <v>25612491.880000003</v>
      </c>
      <c r="F10" s="67">
        <f t="shared" ref="F10:I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ref="J10:O10" si="1">+J85</f>
        <v>37296324.32</v>
      </c>
      <c r="K10" s="67">
        <f t="shared" si="1"/>
        <v>40748957.299999997</v>
      </c>
      <c r="L10" s="67">
        <f t="shared" si="1"/>
        <v>69420842.109999999</v>
      </c>
      <c r="M10" s="67">
        <f t="shared" si="1"/>
        <v>51810915.910000004</v>
      </c>
      <c r="N10" s="67">
        <f t="shared" si="1"/>
        <v>45805966.100000001</v>
      </c>
      <c r="O10" s="46">
        <f t="shared" si="1"/>
        <v>43360671.75</v>
      </c>
      <c r="P10" s="58">
        <f>SUM(D10:O10)</f>
        <v>444921499.30000007</v>
      </c>
    </row>
    <row r="11" spans="1:16" ht="39" customHeight="1" x14ac:dyDescent="0.25">
      <c r="A11" s="61" t="s">
        <v>13</v>
      </c>
      <c r="B11" s="66">
        <v>278448992</v>
      </c>
      <c r="C11" s="66">
        <v>-15000</v>
      </c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>
        <v>20536542.43</v>
      </c>
      <c r="K11" s="65">
        <v>20868419.050000001</v>
      </c>
      <c r="L11" s="58">
        <v>22867596.210000001</v>
      </c>
      <c r="M11" s="58">
        <v>19215199.190000001</v>
      </c>
      <c r="N11" s="58">
        <v>37800717.289999999</v>
      </c>
      <c r="O11" s="58">
        <v>27163108.09</v>
      </c>
      <c r="P11" s="58">
        <f>SUM(D11:O11)</f>
        <v>275624620.97000003</v>
      </c>
    </row>
    <row r="12" spans="1:16" ht="25.5" customHeight="1" x14ac:dyDescent="0.25">
      <c r="A12" s="55" t="s">
        <v>14</v>
      </c>
      <c r="B12" s="24">
        <v>239609385</v>
      </c>
      <c r="C12" s="24">
        <v>-516000</v>
      </c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>
        <v>17785375.02</v>
      </c>
      <c r="K12" s="50">
        <v>18267586.399999999</v>
      </c>
      <c r="L12" s="53">
        <v>17138099.73</v>
      </c>
      <c r="M12" s="24">
        <v>16639271.060000001</v>
      </c>
      <c r="N12" s="38">
        <v>35232587.060000002</v>
      </c>
      <c r="O12" s="24">
        <v>17705734.23</v>
      </c>
      <c r="P12" s="38">
        <f>SUM(D12:O12)</f>
        <v>233333906.01999998</v>
      </c>
    </row>
    <row r="13" spans="1:16" ht="27.75" customHeight="1" x14ac:dyDescent="0.25">
      <c r="A13" s="55" t="s">
        <v>15</v>
      </c>
      <c r="B13" s="24">
        <v>6363200</v>
      </c>
      <c r="C13" s="24">
        <v>246000</v>
      </c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>
        <v>38600</v>
      </c>
      <c r="K13" s="50">
        <v>38600</v>
      </c>
      <c r="L13" s="53">
        <v>3231512.43</v>
      </c>
      <c r="M13" s="24">
        <v>38600</v>
      </c>
      <c r="N13" s="38">
        <v>38600</v>
      </c>
      <c r="O13" s="24">
        <v>6907478.2300000004</v>
      </c>
      <c r="P13" s="38">
        <f>SUM(D13:O13)</f>
        <v>10550990.66</v>
      </c>
    </row>
    <row r="14" spans="1:16" ht="47.25" customHeight="1" x14ac:dyDescent="0.25">
      <c r="A14" s="55" t="s">
        <v>16</v>
      </c>
      <c r="B14" s="24">
        <v>945000</v>
      </c>
      <c r="C14" s="68">
        <v>-945000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>
        <v>0</v>
      </c>
      <c r="P14" s="38"/>
    </row>
    <row r="15" spans="1:16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</row>
    <row r="16" spans="1:16" ht="45.75" customHeight="1" x14ac:dyDescent="0.25">
      <c r="A16" s="55" t="s">
        <v>18</v>
      </c>
      <c r="B16" s="24">
        <v>31531407</v>
      </c>
      <c r="C16" s="24">
        <v>1200000</v>
      </c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>
        <v>2712567.41</v>
      </c>
      <c r="K16" s="50">
        <v>2562232.65</v>
      </c>
      <c r="L16" s="53">
        <v>2497984.0499999998</v>
      </c>
      <c r="M16" s="24">
        <v>2537328.13</v>
      </c>
      <c r="N16" s="38">
        <v>2529530.23</v>
      </c>
      <c r="O16" s="24">
        <v>2549895.63</v>
      </c>
      <c r="P16" s="38">
        <f t="shared" ref="P16:P26" si="2">SUM(D16:O16)</f>
        <v>31739724.289999999</v>
      </c>
    </row>
    <row r="17" spans="1:16" ht="30.75" customHeight="1" x14ac:dyDescent="0.25">
      <c r="A17" s="61" t="s">
        <v>19</v>
      </c>
      <c r="B17" s="66">
        <v>36586010</v>
      </c>
      <c r="C17" s="66">
        <v>16453269.1</v>
      </c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>
        <v>6035409.3600000003</v>
      </c>
      <c r="K17" s="65">
        <v>2133928.56</v>
      </c>
      <c r="L17" s="58">
        <v>2382050.48</v>
      </c>
      <c r="M17" s="58">
        <v>3705259.82</v>
      </c>
      <c r="N17" s="58">
        <v>3549140.1</v>
      </c>
      <c r="O17" s="58">
        <v>11417527.960000001</v>
      </c>
      <c r="P17" s="58">
        <f t="shared" si="2"/>
        <v>51202490.210000001</v>
      </c>
    </row>
    <row r="18" spans="1:16" ht="30" customHeight="1" x14ac:dyDescent="0.25">
      <c r="A18" s="55" t="s">
        <v>20</v>
      </c>
      <c r="B18" s="63">
        <v>5094460</v>
      </c>
      <c r="C18" s="68">
        <v>7381630</v>
      </c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>
        <v>832072.54</v>
      </c>
      <c r="K18" s="50">
        <v>975593.38</v>
      </c>
      <c r="L18" s="53">
        <v>371289.1</v>
      </c>
      <c r="M18" s="24">
        <v>1827623.18</v>
      </c>
      <c r="N18" s="38">
        <v>924068.76</v>
      </c>
      <c r="O18" s="24">
        <v>464174.23</v>
      </c>
      <c r="P18" s="38">
        <f t="shared" si="2"/>
        <v>12350513.629999999</v>
      </c>
    </row>
    <row r="19" spans="1:16" ht="48.75" customHeight="1" x14ac:dyDescent="0.25">
      <c r="A19" s="34" t="s">
        <v>21</v>
      </c>
      <c r="B19" s="55">
        <v>1750000</v>
      </c>
      <c r="C19" s="68">
        <v>-350000</v>
      </c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>
        <v>306716.65999999997</v>
      </c>
      <c r="K19" s="50">
        <v>12083.33</v>
      </c>
      <c r="L19" s="53">
        <v>21625.3</v>
      </c>
      <c r="M19" s="53">
        <v>241982.82</v>
      </c>
      <c r="N19" s="38">
        <v>-46633.34</v>
      </c>
      <c r="O19" s="24">
        <v>161083.32999999999</v>
      </c>
      <c r="P19" s="38">
        <f t="shared" si="2"/>
        <v>1054355.9099999999</v>
      </c>
    </row>
    <row r="20" spans="1:16" x14ac:dyDescent="0.25">
      <c r="A20" s="34" t="s">
        <v>22</v>
      </c>
      <c r="B20" s="55">
        <v>3669800</v>
      </c>
      <c r="C20" s="68">
        <v>-1848203</v>
      </c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>
        <v>185644.5</v>
      </c>
      <c r="K20" s="50">
        <v>63400</v>
      </c>
      <c r="L20" s="53">
        <v>344314.4</v>
      </c>
      <c r="M20" s="53">
        <v>9450</v>
      </c>
      <c r="N20" s="38">
        <v>101550</v>
      </c>
      <c r="O20" s="24">
        <v>410370</v>
      </c>
      <c r="P20" s="38">
        <f t="shared" si="2"/>
        <v>1311674.22</v>
      </c>
    </row>
    <row r="21" spans="1:16" ht="40.5" customHeight="1" x14ac:dyDescent="0.25">
      <c r="A21" s="34" t="s">
        <v>23</v>
      </c>
      <c r="B21" s="55">
        <v>1800000</v>
      </c>
      <c r="C21" s="68">
        <v>-1138087</v>
      </c>
      <c r="D21" s="38"/>
      <c r="E21" s="53">
        <v>250000</v>
      </c>
      <c r="F21" s="53">
        <v>590750</v>
      </c>
      <c r="G21" s="53"/>
      <c r="H21" s="3">
        <v>178158.96</v>
      </c>
      <c r="I21" s="53"/>
      <c r="J21" s="53">
        <v>152466.75</v>
      </c>
      <c r="K21" s="50">
        <v>76287.27</v>
      </c>
      <c r="L21" s="53"/>
      <c r="M21" s="53"/>
      <c r="N21" s="38"/>
      <c r="O21" s="24">
        <v>6917447.96</v>
      </c>
      <c r="P21" s="38">
        <f t="shared" si="2"/>
        <v>8165110.9399999995</v>
      </c>
    </row>
    <row r="22" spans="1:16" ht="30.75" customHeight="1" x14ac:dyDescent="0.25">
      <c r="A22" s="34" t="s">
        <v>24</v>
      </c>
      <c r="B22" s="63">
        <v>7110800</v>
      </c>
      <c r="C22" s="68">
        <v>10393148</v>
      </c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>
        <v>1340377.72</v>
      </c>
      <c r="K22" s="50">
        <v>181142.38</v>
      </c>
      <c r="L22" s="53">
        <v>31500</v>
      </c>
      <c r="M22" s="53">
        <v>375419.98</v>
      </c>
      <c r="N22" s="38">
        <v>-110000</v>
      </c>
      <c r="O22" s="24">
        <v>24339.65</v>
      </c>
      <c r="P22" s="38">
        <f t="shared" si="2"/>
        <v>10459377.550000003</v>
      </c>
    </row>
    <row r="23" spans="1:16" ht="24.75" customHeight="1" x14ac:dyDescent="0.25">
      <c r="A23" s="34" t="s">
        <v>25</v>
      </c>
      <c r="B23" s="55">
        <v>4447700</v>
      </c>
      <c r="C23" s="68">
        <v>-1547000</v>
      </c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>
        <v>2573706.4300000002</v>
      </c>
      <c r="K23" s="50"/>
      <c r="L23" s="53">
        <v>48679.3</v>
      </c>
      <c r="M23" s="53">
        <v>29131.57</v>
      </c>
      <c r="N23" s="38">
        <v>34603.39</v>
      </c>
      <c r="O23" s="38"/>
      <c r="P23" s="38">
        <f t="shared" si="2"/>
        <v>2830064.6799999997</v>
      </c>
    </row>
    <row r="24" spans="1:16" ht="69.75" customHeight="1" x14ac:dyDescent="0.25">
      <c r="A24" s="34" t="s">
        <v>26</v>
      </c>
      <c r="B24" s="55">
        <v>4940000</v>
      </c>
      <c r="C24" s="68">
        <v>-798962</v>
      </c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>
        <v>44429.27</v>
      </c>
      <c r="K24" s="50">
        <v>525694.5</v>
      </c>
      <c r="L24" s="53">
        <v>77112.39</v>
      </c>
      <c r="M24" s="53">
        <v>22004.27</v>
      </c>
      <c r="N24" s="38">
        <v>783914.93</v>
      </c>
      <c r="O24" s="38">
        <v>601488.29</v>
      </c>
      <c r="P24" s="38">
        <f t="shared" si="2"/>
        <v>3646076.3600000008</v>
      </c>
    </row>
    <row r="25" spans="1:16" ht="76.5" customHeight="1" x14ac:dyDescent="0.25">
      <c r="A25" s="34" t="s">
        <v>27</v>
      </c>
      <c r="B25" s="55">
        <v>5023250</v>
      </c>
      <c r="C25" s="68">
        <v>4010743.1</v>
      </c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>
        <v>47200</v>
      </c>
      <c r="K25" s="50">
        <v>151313.20000000001</v>
      </c>
      <c r="L25" s="53">
        <v>375615.99</v>
      </c>
      <c r="M25" s="53">
        <v>1092400</v>
      </c>
      <c r="N25" s="38">
        <v>1964636.4</v>
      </c>
      <c r="O25" s="38">
        <v>2704075</v>
      </c>
      <c r="P25" s="38">
        <f t="shared" si="2"/>
        <v>8436713.4700000007</v>
      </c>
    </row>
    <row r="26" spans="1:16" ht="34.5" customHeight="1" x14ac:dyDescent="0.25">
      <c r="A26" s="34" t="s">
        <v>28</v>
      </c>
      <c r="B26" s="55">
        <v>2750000</v>
      </c>
      <c r="C26" s="68">
        <v>350000</v>
      </c>
      <c r="D26" s="38"/>
      <c r="E26" s="53">
        <v>20768</v>
      </c>
      <c r="F26" s="53">
        <v>31914</v>
      </c>
      <c r="G26" s="53"/>
      <c r="H26" s="38">
        <v>944000</v>
      </c>
      <c r="I26" s="38"/>
      <c r="J26" s="53">
        <v>552795.49</v>
      </c>
      <c r="K26" s="50">
        <v>148414.5</v>
      </c>
      <c r="L26" s="53">
        <v>1111914</v>
      </c>
      <c r="M26" s="53">
        <v>107248</v>
      </c>
      <c r="N26" s="38">
        <v>-103000</v>
      </c>
      <c r="O26" s="38">
        <v>134549.5</v>
      </c>
      <c r="P26" s="38">
        <f t="shared" si="2"/>
        <v>2948603.49</v>
      </c>
    </row>
    <row r="27" spans="1:16" ht="27" customHeight="1" x14ac:dyDescent="0.25">
      <c r="A27" s="31" t="s">
        <v>29</v>
      </c>
      <c r="B27" s="58">
        <v>33126610</v>
      </c>
      <c r="C27" s="58">
        <v>68390798.849999994</v>
      </c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>
        <v>5196558.45</v>
      </c>
      <c r="K27" s="65">
        <v>12283685.18</v>
      </c>
      <c r="L27" s="58">
        <v>44871195.420000002</v>
      </c>
      <c r="M27" s="58">
        <v>28365698.300000001</v>
      </c>
      <c r="N27" s="58">
        <v>3976108.71</v>
      </c>
      <c r="O27" s="58">
        <v>1683420.43</v>
      </c>
      <c r="P27" s="58">
        <f>SUM(E27:O27)</f>
        <v>100639875.69</v>
      </c>
    </row>
    <row r="28" spans="1:16" ht="39" customHeight="1" x14ac:dyDescent="0.25">
      <c r="A28" s="34" t="s">
        <v>30</v>
      </c>
      <c r="B28" s="55">
        <v>1697165</v>
      </c>
      <c r="C28" s="68">
        <v>-814845</v>
      </c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>
        <v>15138</v>
      </c>
      <c r="K28" s="50">
        <v>3071.7</v>
      </c>
      <c r="L28" s="53">
        <v>189.99</v>
      </c>
      <c r="M28" s="32">
        <v>15842</v>
      </c>
      <c r="N28" s="32">
        <v>168063.66</v>
      </c>
      <c r="O28" s="32">
        <v>113821</v>
      </c>
      <c r="P28" s="38">
        <f t="shared" ref="P28:P38" si="3">SUM(D28:O28)</f>
        <v>748528.61</v>
      </c>
    </row>
    <row r="29" spans="1:16" ht="37.5" customHeight="1" x14ac:dyDescent="0.25">
      <c r="A29" s="34" t="s">
        <v>31</v>
      </c>
      <c r="B29" s="55">
        <v>363000</v>
      </c>
      <c r="C29" s="68">
        <v>5000</v>
      </c>
      <c r="D29" s="38"/>
      <c r="E29" s="38"/>
      <c r="F29" s="53">
        <v>35636</v>
      </c>
      <c r="G29" s="53"/>
      <c r="H29" s="53">
        <v>209745</v>
      </c>
      <c r="I29" s="53"/>
      <c r="J29" s="53">
        <v>24573.5</v>
      </c>
      <c r="K29" s="50">
        <v>7000</v>
      </c>
      <c r="L29" s="38"/>
      <c r="M29" s="32">
        <v>-7000</v>
      </c>
      <c r="N29" s="32">
        <v>44000</v>
      </c>
      <c r="O29" s="32">
        <v>9985</v>
      </c>
      <c r="P29" s="38">
        <f t="shared" si="3"/>
        <v>323939.5</v>
      </c>
    </row>
    <row r="30" spans="1:16" ht="39" customHeight="1" x14ac:dyDescent="0.25">
      <c r="A30" s="34" t="s">
        <v>32</v>
      </c>
      <c r="B30" s="55">
        <v>1500000</v>
      </c>
      <c r="C30" s="68">
        <v>-735006</v>
      </c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>
        <v>83000</v>
      </c>
      <c r="L30" s="38">
        <v>-10145.65</v>
      </c>
      <c r="M30" s="32">
        <v>151198.20000000001</v>
      </c>
      <c r="N30" s="32">
        <v>212999.99</v>
      </c>
      <c r="O30" s="32">
        <v>143428.89000000001</v>
      </c>
      <c r="P30" s="38">
        <f t="shared" si="3"/>
        <v>901729.64</v>
      </c>
    </row>
    <row r="31" spans="1:16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>
        <v>82128</v>
      </c>
      <c r="L31" s="38">
        <v>604975.46</v>
      </c>
      <c r="M31" s="32"/>
      <c r="N31" s="32"/>
      <c r="O31" s="32"/>
      <c r="P31" s="38">
        <f t="shared" si="3"/>
        <v>687103.46</v>
      </c>
    </row>
    <row r="32" spans="1:16" ht="45" customHeight="1" x14ac:dyDescent="0.25">
      <c r="A32" s="34" t="s">
        <v>34</v>
      </c>
      <c r="B32" s="55">
        <v>2473470</v>
      </c>
      <c r="C32" s="68">
        <v>-585567.71</v>
      </c>
      <c r="D32" s="38"/>
      <c r="E32" s="38"/>
      <c r="F32" s="53"/>
      <c r="G32" s="53"/>
      <c r="H32" s="53">
        <v>556697.94999999995</v>
      </c>
      <c r="I32" s="53"/>
      <c r="J32" s="53"/>
      <c r="K32" s="50">
        <v>363000</v>
      </c>
      <c r="L32" s="32"/>
      <c r="M32" s="32">
        <v>-99476.9</v>
      </c>
      <c r="N32" s="32"/>
      <c r="O32" s="32">
        <v>335860.84</v>
      </c>
      <c r="P32" s="38">
        <f t="shared" si="3"/>
        <v>1156081.8899999999</v>
      </c>
    </row>
    <row r="33" spans="1:16" ht="47.25" customHeight="1" x14ac:dyDescent="0.25">
      <c r="A33" s="34" t="s">
        <v>35</v>
      </c>
      <c r="B33" s="55">
        <v>1554000</v>
      </c>
      <c r="C33" s="68">
        <v>-93285.440000000002</v>
      </c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>
        <v>13561.97</v>
      </c>
      <c r="M33" s="32">
        <v>499000</v>
      </c>
      <c r="N33" s="32">
        <v>-499000</v>
      </c>
      <c r="O33" s="32">
        <v>626249.99</v>
      </c>
      <c r="P33" s="38">
        <f t="shared" si="3"/>
        <v>645650.15999999992</v>
      </c>
    </row>
    <row r="34" spans="1:16" ht="73.5" customHeight="1" x14ac:dyDescent="0.25">
      <c r="A34" s="34" t="s">
        <v>36</v>
      </c>
      <c r="B34" s="55">
        <v>21433975</v>
      </c>
      <c r="C34" s="68">
        <v>69230326</v>
      </c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53">
        <v>5030000</v>
      </c>
      <c r="K34" s="50">
        <v>11672750</v>
      </c>
      <c r="L34" s="32">
        <v>40095979</v>
      </c>
      <c r="M34" s="32">
        <v>27938960</v>
      </c>
      <c r="N34" s="32">
        <v>4000000</v>
      </c>
      <c r="O34" s="32">
        <v>150000</v>
      </c>
      <c r="P34" s="38">
        <f t="shared" si="3"/>
        <v>90662239</v>
      </c>
    </row>
    <row r="35" spans="1:16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3"/>
        <v>-26284.73</v>
      </c>
    </row>
    <row r="36" spans="1:16" ht="34.5" customHeight="1" x14ac:dyDescent="0.25">
      <c r="A36" s="34" t="s">
        <v>38</v>
      </c>
      <c r="B36" s="55">
        <v>4105000</v>
      </c>
      <c r="C36" s="68">
        <v>1581577</v>
      </c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>
        <v>126846.95</v>
      </c>
      <c r="K36" s="50">
        <v>72735.48</v>
      </c>
      <c r="L36" s="53">
        <v>4166634.65</v>
      </c>
      <c r="M36" s="32">
        <v>-132825</v>
      </c>
      <c r="N36" s="32">
        <v>50385</v>
      </c>
      <c r="O36" s="32">
        <v>304074.71000000002</v>
      </c>
      <c r="P36" s="38">
        <f t="shared" si="3"/>
        <v>5541228.0999999996</v>
      </c>
    </row>
    <row r="37" spans="1:16" ht="32.25" customHeight="1" x14ac:dyDescent="0.25">
      <c r="A37" s="31" t="s">
        <v>39</v>
      </c>
      <c r="B37" s="58">
        <v>4013150</v>
      </c>
      <c r="C37" s="58">
        <v>-2810000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0</v>
      </c>
    </row>
    <row r="38" spans="1:16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</row>
    <row r="39" spans="1:16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</row>
    <row r="40" spans="1:16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</row>
    <row r="41" spans="1:16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</row>
    <row r="42" spans="1:16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</row>
    <row r="43" spans="1:16" ht="51" customHeight="1" x14ac:dyDescent="0.25">
      <c r="A43" s="34" t="s">
        <v>45</v>
      </c>
      <c r="B43" s="55">
        <v>4013150</v>
      </c>
      <c r="C43" s="55">
        <v>-2810000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</row>
    <row r="44" spans="1:16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</row>
    <row r="45" spans="1:16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</row>
    <row r="46" spans="1:16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</row>
    <row r="47" spans="1:16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</row>
    <row r="48" spans="1:16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</row>
    <row r="49" spans="1:16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</row>
    <row r="50" spans="1:16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</row>
    <row r="51" spans="1:16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</row>
    <row r="52" spans="1:16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</row>
    <row r="53" spans="1:16" ht="43.5" customHeight="1" x14ac:dyDescent="0.25">
      <c r="A53" s="31" t="s">
        <v>55</v>
      </c>
      <c r="B53" s="58">
        <v>18347500</v>
      </c>
      <c r="C53" s="58">
        <v>-2179995</v>
      </c>
      <c r="D53" s="58"/>
      <c r="E53" s="58"/>
      <c r="F53" s="58">
        <v>3038000</v>
      </c>
      <c r="G53" s="58">
        <v>24399.97</v>
      </c>
      <c r="H53" s="58"/>
      <c r="I53" s="58"/>
      <c r="J53" s="58">
        <v>3910735.48</v>
      </c>
      <c r="K53" s="58">
        <v>5462924.5099999998</v>
      </c>
      <c r="L53" s="58">
        <v>-700000</v>
      </c>
      <c r="M53" s="58">
        <v>524758.6</v>
      </c>
      <c r="N53" s="58">
        <v>480000</v>
      </c>
      <c r="O53" s="58">
        <v>2086138.99</v>
      </c>
      <c r="P53" s="58">
        <f t="shared" ref="P53:P58" si="17">SUM(D53:O53)</f>
        <v>14826957.550000001</v>
      </c>
    </row>
    <row r="54" spans="1:16" ht="45.75" customHeight="1" x14ac:dyDescent="0.25">
      <c r="A54" s="34" t="s">
        <v>56</v>
      </c>
      <c r="B54" s="55">
        <v>3522500</v>
      </c>
      <c r="C54" s="68">
        <v>-1960995</v>
      </c>
      <c r="D54" s="38"/>
      <c r="E54" s="38"/>
      <c r="F54" s="53"/>
      <c r="G54" s="53">
        <v>24399.97</v>
      </c>
      <c r="H54" s="38"/>
      <c r="I54" s="53"/>
      <c r="J54" s="53"/>
      <c r="K54" s="50">
        <v>756060</v>
      </c>
      <c r="L54" s="32">
        <v>-700000</v>
      </c>
      <c r="M54" s="32">
        <v>524758.6</v>
      </c>
      <c r="N54" s="53"/>
      <c r="O54" s="53">
        <v>308231.03999999998</v>
      </c>
      <c r="P54" s="38">
        <f t="shared" si="17"/>
        <v>913449.60999999987</v>
      </c>
    </row>
    <row r="55" spans="1:16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>
        <v>21599.99</v>
      </c>
      <c r="L55" s="32"/>
      <c r="M55" s="32"/>
      <c r="N55" s="32"/>
      <c r="O55" s="53">
        <v>88500</v>
      </c>
      <c r="P55" s="38">
        <f t="shared" si="17"/>
        <v>110099.99</v>
      </c>
    </row>
    <row r="56" spans="1:16" ht="51" customHeight="1" x14ac:dyDescent="0.25">
      <c r="A56" s="34" t="s">
        <v>58</v>
      </c>
      <c r="B56" s="55">
        <v>1000000</v>
      </c>
      <c r="C56" s="68">
        <v>-912000</v>
      </c>
      <c r="D56" s="38"/>
      <c r="E56" s="38"/>
      <c r="F56" s="38"/>
      <c r="G56" s="38"/>
      <c r="H56" s="38"/>
      <c r="I56" s="38"/>
      <c r="J56" s="53">
        <v>72735.48</v>
      </c>
      <c r="K56" s="32">
        <v>-72735.48</v>
      </c>
      <c r="L56" s="32"/>
      <c r="M56" s="32"/>
      <c r="N56" s="32"/>
      <c r="O56" s="32">
        <v>24407.95</v>
      </c>
      <c r="P56" s="38">
        <f t="shared" si="17"/>
        <v>24407.95</v>
      </c>
    </row>
    <row r="57" spans="1:16" ht="63" customHeight="1" x14ac:dyDescent="0.25">
      <c r="A57" s="34" t="s">
        <v>59</v>
      </c>
      <c r="B57" s="55">
        <v>5000000</v>
      </c>
      <c r="C57" s="68">
        <v>-242000</v>
      </c>
      <c r="D57" s="38"/>
      <c r="E57" s="38"/>
      <c r="F57" s="38"/>
      <c r="G57" s="38"/>
      <c r="H57" s="38"/>
      <c r="I57" s="38"/>
      <c r="J57" s="38"/>
      <c r="K57" s="32">
        <v>4758000</v>
      </c>
      <c r="L57" s="38"/>
      <c r="M57" s="32"/>
      <c r="N57" s="32"/>
      <c r="O57" s="32"/>
      <c r="P57" s="38">
        <f t="shared" si="17"/>
        <v>4758000</v>
      </c>
    </row>
    <row r="58" spans="1:16" ht="45" customHeight="1" x14ac:dyDescent="0.25">
      <c r="A58" s="34" t="s">
        <v>60</v>
      </c>
      <c r="B58" s="55">
        <v>1700000</v>
      </c>
      <c r="C58" s="68">
        <v>-1515000</v>
      </c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</row>
    <row r="59" spans="1:16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</row>
    <row r="60" spans="1:16" ht="45" customHeight="1" x14ac:dyDescent="0.25">
      <c r="A60" s="34" t="s">
        <v>62</v>
      </c>
      <c r="B60" s="55">
        <v>7000000</v>
      </c>
      <c r="C60" s="68">
        <v>2450000</v>
      </c>
      <c r="D60" s="38"/>
      <c r="E60" s="38"/>
      <c r="F60" s="38">
        <v>3038000</v>
      </c>
      <c r="G60" s="38"/>
      <c r="H60" s="38"/>
      <c r="I60" s="38"/>
      <c r="J60" s="38">
        <v>3838000</v>
      </c>
      <c r="K60" s="32"/>
      <c r="L60" s="32"/>
      <c r="M60" s="32"/>
      <c r="N60" s="32">
        <v>480000</v>
      </c>
      <c r="O60" s="53">
        <v>1665000</v>
      </c>
      <c r="P60" s="38">
        <f>SUM(D60:O60)</f>
        <v>9021000</v>
      </c>
    </row>
    <row r="61" spans="1:16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</row>
    <row r="62" spans="1:16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</row>
    <row r="63" spans="1:16" x14ac:dyDescent="0.25">
      <c r="A63" s="31" t="s">
        <v>65</v>
      </c>
      <c r="B63" s="58">
        <v>4000000</v>
      </c>
      <c r="C63" s="58">
        <v>-542173.21</v>
      </c>
      <c r="D63" s="58"/>
      <c r="E63" s="58"/>
      <c r="F63" s="58"/>
      <c r="G63" s="58"/>
      <c r="H63" s="58"/>
      <c r="I63" s="58"/>
      <c r="J63" s="58">
        <v>1617078.6</v>
      </c>
      <c r="K63" s="58"/>
      <c r="L63" s="58"/>
      <c r="M63" s="58"/>
      <c r="N63" s="58"/>
      <c r="O63" s="58">
        <v>1010476.28</v>
      </c>
      <c r="P63" s="58">
        <f>SUM(D63:O63)</f>
        <v>2627554.88</v>
      </c>
    </row>
    <row r="64" spans="1:16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2">
        <v>1010476.28</v>
      </c>
      <c r="P64" s="32">
        <f>SUM(D64:O64)</f>
        <v>1010476.28</v>
      </c>
    </row>
    <row r="65" spans="1:16" ht="20.25" customHeight="1" x14ac:dyDescent="0.25">
      <c r="A65" s="34" t="s">
        <v>108</v>
      </c>
      <c r="B65" s="55">
        <v>4000000</v>
      </c>
      <c r="C65" s="68">
        <v>-542173.21</v>
      </c>
      <c r="D65" s="38"/>
      <c r="E65" s="38"/>
      <c r="F65" s="38"/>
      <c r="G65" s="38"/>
      <c r="H65" s="38"/>
      <c r="I65" s="38"/>
      <c r="J65" s="38">
        <v>1617078.6</v>
      </c>
      <c r="K65" s="32"/>
      <c r="L65" s="38"/>
      <c r="M65" s="38"/>
      <c r="N65" s="32"/>
      <c r="O65" s="53"/>
      <c r="P65" s="38">
        <f>SUM(D65:O65)</f>
        <v>1617078.6</v>
      </c>
    </row>
    <row r="66" spans="1:16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</row>
    <row r="67" spans="1:16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</row>
    <row r="68" spans="1:16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</row>
    <row r="69" spans="1:16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</row>
    <row r="70" spans="1:16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</row>
    <row r="71" spans="1:16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</row>
    <row r="72" spans="1:16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</row>
    <row r="73" spans="1:16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</row>
    <row r="74" spans="1:16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</row>
    <row r="75" spans="1:16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</row>
    <row r="76" spans="1:16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</row>
    <row r="77" spans="1:16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</row>
    <row r="78" spans="1:16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</row>
    <row r="79" spans="1:16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</row>
    <row r="80" spans="1:16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</row>
    <row r="81" spans="1:16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</row>
    <row r="82" spans="1:16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</row>
    <row r="83" spans="1:16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</row>
    <row r="84" spans="1:16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</row>
    <row r="85" spans="1:16" ht="47.25" customHeight="1" x14ac:dyDescent="0.25">
      <c r="A85" s="36" t="s">
        <v>87</v>
      </c>
      <c r="B85" s="41">
        <f>+B75</f>
        <v>374522262</v>
      </c>
      <c r="C85" s="72">
        <f>+C10</f>
        <v>79494299.739999995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+J11+J17+J27+J37+J53+J63</f>
        <v>37296324.32</v>
      </c>
      <c r="K85" s="56">
        <f>++K11+K17+K27+K53</f>
        <v>40748957.299999997</v>
      </c>
      <c r="L85" s="41">
        <f>+L11+L17+L27+L37+L53+L63</f>
        <v>69420842.109999999</v>
      </c>
      <c r="M85" s="41">
        <f>+M11+M17+M27+M37+M43+M53+M63+M75</f>
        <v>51810915.910000004</v>
      </c>
      <c r="N85" s="41">
        <f>+N11+N27+N37+N17+N53</f>
        <v>45805966.100000001</v>
      </c>
      <c r="O85" s="41">
        <f>+O11+O17+O27+O37+O53+O63</f>
        <v>43360671.75</v>
      </c>
      <c r="P85" s="41">
        <f>SUM(D85:O85)</f>
        <v>444921499.30000007</v>
      </c>
    </row>
    <row r="86" spans="1:16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</row>
    <row r="87" spans="1:16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</row>
    <row r="88" spans="1:16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</row>
    <row r="89" spans="1:16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</row>
    <row r="90" spans="1:16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</row>
    <row r="91" spans="1:16" x14ac:dyDescent="0.25">
      <c r="M91" s="57"/>
      <c r="P91" s="11"/>
    </row>
    <row r="92" spans="1:16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</row>
    <row r="93" spans="1:16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</row>
    <row r="94" spans="1:16" ht="3" customHeight="1" x14ac:dyDescent="0.25">
      <c r="D94" s="59"/>
      <c r="E94" s="44"/>
      <c r="P94" s="11"/>
    </row>
    <row r="95" spans="1:16" x14ac:dyDescent="0.25">
      <c r="H95" s="43"/>
      <c r="I95" s="11"/>
      <c r="J95" s="11"/>
      <c r="K95" s="11"/>
      <c r="L95" s="11"/>
      <c r="M95" s="11"/>
      <c r="N95" s="11"/>
      <c r="O95" s="11"/>
      <c r="P95" s="11"/>
    </row>
    <row r="96" spans="1:16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</row>
    <row r="97" spans="2:16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</row>
    <row r="98" spans="2:16" ht="18.75" x14ac:dyDescent="0.3">
      <c r="B98" s="75"/>
      <c r="C98" s="76"/>
      <c r="D98" s="76"/>
      <c r="E98"/>
      <c r="F98"/>
    </row>
    <row r="99" spans="2:16" ht="18.75" x14ac:dyDescent="0.3">
      <c r="B99" s="77" t="s">
        <v>117</v>
      </c>
      <c r="C99" s="75"/>
      <c r="D99" s="75"/>
      <c r="E99"/>
      <c r="F99"/>
    </row>
    <row r="100" spans="2:16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16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16" x14ac:dyDescent="0.25">
      <c r="C102" s="64" t="s">
        <v>119</v>
      </c>
    </row>
  </sheetData>
  <mergeCells count="11">
    <mergeCell ref="B101:P101"/>
    <mergeCell ref="B100:J100"/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87" t="s">
        <v>88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6" t="s">
        <v>89</v>
      </c>
      <c r="E89" s="86"/>
      <c r="F89" s="86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6" t="s">
        <v>90</v>
      </c>
      <c r="E90" s="86"/>
      <c r="F90" s="86"/>
      <c r="G90" s="11"/>
      <c r="H90" s="11"/>
      <c r="I90" s="86" t="s">
        <v>92</v>
      </c>
      <c r="J90" s="86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6"/>
      <c r="J92" s="86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sqref="A1:XFD104857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C47F-B735-4BE2-9DF0-2621602DD043}">
  <dimension ref="A4:X102"/>
  <sheetViews>
    <sheetView topLeftCell="A80" workbookViewId="0">
      <selection activeCell="B85" sqref="B85:C85"/>
    </sheetView>
  </sheetViews>
  <sheetFormatPr baseColWidth="10" defaultRowHeight="15" x14ac:dyDescent="0.25"/>
  <cols>
    <col min="1" max="2" width="18.140625" style="3" customWidth="1"/>
    <col min="3" max="3" width="12.425781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5" style="3" customWidth="1"/>
    <col min="13" max="13" width="14.5703125" style="3" customWidth="1"/>
    <col min="14" max="14" width="11.42578125" style="3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>
        <v>70189299.739999995</v>
      </c>
      <c r="D10" s="67">
        <f>+D85</f>
        <v>23754888.099999998</v>
      </c>
      <c r="E10" s="67">
        <f>+E85</f>
        <v>25612491.880000003</v>
      </c>
      <c r="F10" s="67">
        <f t="shared" ref="F10:O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si="0"/>
        <v>37296324.32</v>
      </c>
      <c r="K10" s="67">
        <f t="shared" si="0"/>
        <v>40748957.299999997</v>
      </c>
      <c r="L10" s="67">
        <f t="shared" si="0"/>
        <v>69420842.109999999</v>
      </c>
      <c r="M10" s="67">
        <f t="shared" si="0"/>
        <v>51810915.910000004</v>
      </c>
      <c r="N10" s="67">
        <f t="shared" si="0"/>
        <v>0</v>
      </c>
      <c r="O10" s="46">
        <f t="shared" si="0"/>
        <v>0</v>
      </c>
      <c r="P10" s="58">
        <f>SUM(D10:O10)</f>
        <v>355754861.45000005</v>
      </c>
      <c r="Q10" s="24">
        <v>355754861.44999999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>
        <v>-4995000</v>
      </c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>
        <v>20536542.43</v>
      </c>
      <c r="K11" s="65">
        <v>20868419.050000001</v>
      </c>
      <c r="L11" s="58">
        <v>22867596.210000001</v>
      </c>
      <c r="M11" s="58">
        <v>19215199.190000001</v>
      </c>
      <c r="N11" s="58"/>
      <c r="O11" s="58"/>
      <c r="P11" s="58">
        <f>SUM(D11:O11)</f>
        <v>210660795.59000003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>
        <v>-3896000</v>
      </c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>
        <v>17785375.02</v>
      </c>
      <c r="K12" s="50">
        <v>18267586.399999999</v>
      </c>
      <c r="L12" s="53">
        <v>17138099.73</v>
      </c>
      <c r="M12" s="24">
        <v>16639271.060000001</v>
      </c>
      <c r="N12" s="38"/>
      <c r="O12" s="24"/>
      <c r="P12" s="38">
        <f>SUM(D12:O12)</f>
        <v>180395584.72999999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>
        <v>-1254000</v>
      </c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>
        <v>38600</v>
      </c>
      <c r="K13" s="50">
        <v>38600</v>
      </c>
      <c r="L13" s="53">
        <v>3231512.43</v>
      </c>
      <c r="M13" s="24">
        <v>38600</v>
      </c>
      <c r="N13" s="38"/>
      <c r="O13" s="24"/>
      <c r="P13" s="38">
        <f>SUM(D13:O13)</f>
        <v>3604912.43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-945000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>
        <v>1100000</v>
      </c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>
        <v>2712567.41</v>
      </c>
      <c r="K16" s="50">
        <v>2562232.65</v>
      </c>
      <c r="L16" s="53">
        <v>2497984.0499999998</v>
      </c>
      <c r="M16" s="24">
        <v>2537328.13</v>
      </c>
      <c r="N16" s="38"/>
      <c r="O16" s="24"/>
      <c r="P16" s="38">
        <f t="shared" ref="P16:P26" si="1">SUM(D16:O16)</f>
        <v>26660298.43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>
        <v>14445669.1</v>
      </c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>
        <v>6035409.3600000003</v>
      </c>
      <c r="K17" s="65">
        <v>2133928.56</v>
      </c>
      <c r="L17" s="58">
        <v>2382050.48</v>
      </c>
      <c r="M17" s="58">
        <v>3705259.82</v>
      </c>
      <c r="N17" s="58"/>
      <c r="O17" s="58"/>
      <c r="P17" s="58">
        <f t="shared" si="1"/>
        <v>36235822.149999999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>
        <v>6206630</v>
      </c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>
        <v>832072.54</v>
      </c>
      <c r="K18" s="50">
        <v>975593.38</v>
      </c>
      <c r="L18" s="53">
        <v>371289.1</v>
      </c>
      <c r="M18" s="24">
        <v>1827623.18</v>
      </c>
      <c r="N18" s="38"/>
      <c r="O18" s="24"/>
      <c r="P18" s="38">
        <f t="shared" si="1"/>
        <v>10962270.639999999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-350000</v>
      </c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>
        <v>306716.65999999997</v>
      </c>
      <c r="K19" s="50">
        <v>12083.33</v>
      </c>
      <c r="L19" s="53">
        <v>21625.3</v>
      </c>
      <c r="M19" s="53">
        <v>241982.82</v>
      </c>
      <c r="N19" s="38"/>
      <c r="O19" s="24"/>
      <c r="P19" s="38">
        <f t="shared" si="1"/>
        <v>939905.91999999993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>
        <v>-1888000</v>
      </c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>
        <v>185644.5</v>
      </c>
      <c r="K20" s="50">
        <v>63400</v>
      </c>
      <c r="L20" s="53">
        <v>344314.4</v>
      </c>
      <c r="M20" s="53">
        <v>9450</v>
      </c>
      <c r="N20" s="38"/>
      <c r="O20" s="24"/>
      <c r="P20" s="38">
        <f t="shared" si="1"/>
        <v>799754.22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>
        <v>-1138087</v>
      </c>
      <c r="D21" s="38"/>
      <c r="E21" s="53">
        <v>250000</v>
      </c>
      <c r="F21" s="53">
        <v>590750</v>
      </c>
      <c r="G21" s="53"/>
      <c r="H21" s="3">
        <v>178158.96</v>
      </c>
      <c r="I21" s="53"/>
      <c r="J21" s="53">
        <v>152466.75</v>
      </c>
      <c r="K21" s="50">
        <v>76287.27</v>
      </c>
      <c r="L21" s="53"/>
      <c r="M21" s="53"/>
      <c r="N21" s="38"/>
      <c r="O21" s="24"/>
      <c r="P21" s="38">
        <f t="shared" si="1"/>
        <v>1247662.98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>
        <v>10471917</v>
      </c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>
        <v>1340377.72</v>
      </c>
      <c r="K22" s="50">
        <v>181142.38</v>
      </c>
      <c r="L22" s="53">
        <v>31500</v>
      </c>
      <c r="M22" s="53">
        <v>375419.98</v>
      </c>
      <c r="N22" s="38"/>
      <c r="O22" s="24"/>
      <c r="P22" s="38">
        <f t="shared" si="1"/>
        <v>10545037.900000002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>
        <v>-1547000</v>
      </c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>
        <v>2573706.4300000002</v>
      </c>
      <c r="K23" s="50"/>
      <c r="L23" s="53">
        <v>48679.3</v>
      </c>
      <c r="M23" s="53">
        <v>29131.57</v>
      </c>
      <c r="N23" s="38"/>
      <c r="O23" s="38"/>
      <c r="P23" s="38">
        <f t="shared" si="1"/>
        <v>2795461.2899999996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>
        <v>-1498962</v>
      </c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>
        <v>44429.27</v>
      </c>
      <c r="K24" s="50">
        <v>525694.5</v>
      </c>
      <c r="L24" s="53">
        <v>77112.39</v>
      </c>
      <c r="M24" s="53">
        <v>22004.27</v>
      </c>
      <c r="N24" s="38"/>
      <c r="O24" s="38"/>
      <c r="P24" s="38">
        <f t="shared" si="1"/>
        <v>2260673.1400000006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>
        <v>4028023.1</v>
      </c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>
        <v>47200</v>
      </c>
      <c r="K25" s="50">
        <v>151313.20000000001</v>
      </c>
      <c r="L25" s="53">
        <v>375615.99</v>
      </c>
      <c r="M25" s="53">
        <v>1092400</v>
      </c>
      <c r="N25" s="38"/>
      <c r="O25" s="38"/>
      <c r="P25" s="38">
        <f t="shared" si="1"/>
        <v>3768002.0700000003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200000</v>
      </c>
      <c r="D26" s="38"/>
      <c r="E26" s="53">
        <v>20768</v>
      </c>
      <c r="F26" s="53">
        <v>31914</v>
      </c>
      <c r="G26" s="53"/>
      <c r="H26" s="38">
        <v>944000</v>
      </c>
      <c r="I26" s="38"/>
      <c r="J26" s="53">
        <v>552795.49</v>
      </c>
      <c r="K26" s="50">
        <v>148414.5</v>
      </c>
      <c r="L26" s="53">
        <v>1111914</v>
      </c>
      <c r="M26" s="53">
        <v>107248</v>
      </c>
      <c r="N26" s="38"/>
      <c r="O26" s="38"/>
      <c r="P26" s="38">
        <f t="shared" si="1"/>
        <v>2917053.99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>
        <v>68390798.849999994</v>
      </c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>
        <v>5196558.45</v>
      </c>
      <c r="K27" s="65">
        <v>12283685.18</v>
      </c>
      <c r="L27" s="58">
        <v>44871195.420000002</v>
      </c>
      <c r="M27" s="58">
        <v>28365698.300000001</v>
      </c>
      <c r="N27" s="58"/>
      <c r="O27" s="58"/>
      <c r="P27" s="58">
        <f>SUM(E27:O27)</f>
        <v>94980346.549999997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>
        <v>-908065</v>
      </c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>
        <v>15138</v>
      </c>
      <c r="K28" s="50">
        <v>3071.7</v>
      </c>
      <c r="L28" s="53">
        <v>189.99</v>
      </c>
      <c r="M28" s="32">
        <v>15842</v>
      </c>
      <c r="N28" s="32"/>
      <c r="O28" s="32"/>
      <c r="P28" s="38">
        <f t="shared" ref="P28:P38" si="2">SUM(D28:O28)</f>
        <v>466643.95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>
        <v>5000</v>
      </c>
      <c r="D29" s="38"/>
      <c r="E29" s="38"/>
      <c r="F29" s="53">
        <v>35636</v>
      </c>
      <c r="G29" s="53"/>
      <c r="H29" s="53">
        <v>209745</v>
      </c>
      <c r="I29" s="53"/>
      <c r="J29" s="53">
        <v>24573.5</v>
      </c>
      <c r="K29" s="50">
        <v>7000</v>
      </c>
      <c r="L29" s="38"/>
      <c r="M29" s="32">
        <v>-7000</v>
      </c>
      <c r="N29" s="32"/>
      <c r="O29" s="32"/>
      <c r="P29" s="38">
        <f t="shared" si="2"/>
        <v>269954.5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-185006</v>
      </c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>
        <v>83000</v>
      </c>
      <c r="L30" s="38">
        <v>-10145.65</v>
      </c>
      <c r="M30" s="32">
        <v>151198.20000000001</v>
      </c>
      <c r="N30" s="32"/>
      <c r="O30" s="32"/>
      <c r="P30" s="38">
        <f t="shared" si="2"/>
        <v>545300.76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/>
      <c r="D31" s="38"/>
      <c r="E31" s="38"/>
      <c r="F31" s="53"/>
      <c r="G31" s="53"/>
      <c r="H31" s="53"/>
      <c r="I31" s="53"/>
      <c r="J31" s="48"/>
      <c r="K31" s="50">
        <v>82128</v>
      </c>
      <c r="L31" s="38">
        <v>604975.46</v>
      </c>
      <c r="M31" s="32"/>
      <c r="N31" s="32"/>
      <c r="O31" s="32"/>
      <c r="P31" s="38">
        <f t="shared" si="2"/>
        <v>687103.46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>
        <v>-585567.71</v>
      </c>
      <c r="D32" s="38"/>
      <c r="E32" s="38"/>
      <c r="F32" s="53"/>
      <c r="G32" s="53"/>
      <c r="H32" s="53">
        <v>556697.94999999995</v>
      </c>
      <c r="I32" s="53"/>
      <c r="J32" s="53"/>
      <c r="K32" s="50">
        <v>363000</v>
      </c>
      <c r="L32" s="32"/>
      <c r="M32" s="32">
        <v>-99476.9</v>
      </c>
      <c r="N32" s="32"/>
      <c r="O32" s="32"/>
      <c r="P32" s="38">
        <f t="shared" si="2"/>
        <v>820221.04999999993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>
        <v>-253285.44</v>
      </c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>
        <v>13561.97</v>
      </c>
      <c r="M33" s="32">
        <v>499000</v>
      </c>
      <c r="N33" s="32"/>
      <c r="O33" s="32"/>
      <c r="P33" s="38">
        <f t="shared" si="2"/>
        <v>518400.17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>
        <v>-69413146</v>
      </c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53">
        <v>5030000</v>
      </c>
      <c r="K34" s="50">
        <v>11672750</v>
      </c>
      <c r="L34" s="32">
        <v>40095979</v>
      </c>
      <c r="M34" s="32">
        <v>27938960</v>
      </c>
      <c r="N34" s="32"/>
      <c r="O34" s="32"/>
      <c r="P34" s="38">
        <f t="shared" si="2"/>
        <v>86512239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2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>
        <v>1454577</v>
      </c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>
        <v>126846.95</v>
      </c>
      <c r="K36" s="50">
        <v>72735.48</v>
      </c>
      <c r="L36" s="53">
        <v>4166634.65</v>
      </c>
      <c r="M36" s="32">
        <v>-132825</v>
      </c>
      <c r="N36" s="32"/>
      <c r="O36" s="32"/>
      <c r="P36" s="38">
        <f t="shared" si="2"/>
        <v>5186768.3899999997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2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2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3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4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5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6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7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8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9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0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1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2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3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4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5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>
        <v>24399.97</v>
      </c>
      <c r="H53" s="58"/>
      <c r="I53" s="58"/>
      <c r="J53" s="58">
        <v>3910735.48</v>
      </c>
      <c r="K53" s="58">
        <v>5462924.5099999998</v>
      </c>
      <c r="L53" s="58">
        <v>-700000</v>
      </c>
      <c r="M53" s="58">
        <v>524758.6</v>
      </c>
      <c r="N53" s="58"/>
      <c r="O53" s="58"/>
      <c r="P53" s="58">
        <f t="shared" ref="P53:P58" si="16">SUM(D53:O53)</f>
        <v>12260818.560000001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>
        <v>756060</v>
      </c>
      <c r="L54" s="32">
        <v>-700000</v>
      </c>
      <c r="M54" s="32">
        <v>524758.6</v>
      </c>
      <c r="N54" s="53"/>
      <c r="O54" s="53"/>
      <c r="P54" s="38">
        <f t="shared" si="16"/>
        <v>605218.56999999995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>
        <v>21599.99</v>
      </c>
      <c r="L55" s="32"/>
      <c r="M55" s="32"/>
      <c r="N55" s="32"/>
      <c r="O55" s="53"/>
      <c r="P55" s="38">
        <f t="shared" si="16"/>
        <v>21599.99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>
        <v>72735.48</v>
      </c>
      <c r="K56" s="32">
        <v>-72735.48</v>
      </c>
      <c r="L56" s="32"/>
      <c r="M56" s="32"/>
      <c r="N56" s="32"/>
      <c r="O56" s="32"/>
      <c r="P56" s="38">
        <f t="shared" si="16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>
        <v>4758000</v>
      </c>
      <c r="L57" s="38"/>
      <c r="M57" s="32"/>
      <c r="N57" s="32"/>
      <c r="O57" s="32"/>
      <c r="P57" s="38">
        <f t="shared" si="16"/>
        <v>4758000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6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7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>
        <v>3838000</v>
      </c>
      <c r="K60" s="32"/>
      <c r="L60" s="32"/>
      <c r="M60" s="32"/>
      <c r="N60" s="32"/>
      <c r="O60" s="53"/>
      <c r="P60" s="38">
        <f>SUM(D60:O60)</f>
        <v>6876000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8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19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>
        <v>1617078.6</v>
      </c>
      <c r="K63" s="58"/>
      <c r="L63" s="58"/>
      <c r="M63" s="58"/>
      <c r="N63" s="58"/>
      <c r="O63" s="58"/>
      <c r="P63" s="58">
        <f>SUM(D63:O63)</f>
        <v>1617078.6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>
        <v>1617078.6</v>
      </c>
      <c r="K65" s="32"/>
      <c r="L65" s="38"/>
      <c r="M65" s="38"/>
      <c r="N65" s="32"/>
      <c r="O65" s="53"/>
      <c r="P65" s="38">
        <f>SUM(D65:O65)</f>
        <v>1617078.6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0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1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2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3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4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5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6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7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8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29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0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1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2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3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4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5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6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70189299.739999995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+J11+J17+J27+J37+J53+J63</f>
        <v>37296324.32</v>
      </c>
      <c r="K85" s="56">
        <f>++K11+K17+K27+K53</f>
        <v>40748957.299999997</v>
      </c>
      <c r="L85" s="41">
        <f>+L11+L17+L27+L37+L53+L63</f>
        <v>69420842.109999999</v>
      </c>
      <c r="M85" s="41">
        <f>+M11+M17+M27+M37+M43+M53+M63+M75</f>
        <v>51810915.910000004</v>
      </c>
      <c r="N85" s="41">
        <f>+N11+N27+N37+N17+N53</f>
        <v>0</v>
      </c>
      <c r="O85" s="41">
        <f>+O11+O17+O27+O37+O53+O63</f>
        <v>0</v>
      </c>
      <c r="P85" s="41">
        <f>SUM(D85:O85)</f>
        <v>355754861.45000005</v>
      </c>
      <c r="Q85" s="24">
        <v>303943945.54000002</v>
      </c>
      <c r="R85" s="25">
        <f>+P85-Q85</f>
        <v>51810915.910000026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A93:D93"/>
    <mergeCell ref="M93:O93"/>
    <mergeCell ref="B100:J100"/>
    <mergeCell ref="B101:P101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reformado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2025-01-04T16:19:58Z</cp:lastPrinted>
  <dcterms:created xsi:type="dcterms:W3CDTF">2019-05-29T12:03:30Z</dcterms:created>
  <dcterms:modified xsi:type="dcterms:W3CDTF">2025-01-23T13:40:37Z</dcterms:modified>
</cp:coreProperties>
</file>